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2120" windowHeight="9120"/>
  </bookViews>
  <sheets>
    <sheet name="за 9 месяцев 2017" sheetId="1" r:id="rId1"/>
  </sheets>
  <definedNames>
    <definedName name="_xlnm.Print_Titles" localSheetId="0">'за 9 месяцев 2017'!$3:$3</definedName>
  </definedNames>
  <calcPr calcId="125725"/>
</workbook>
</file>

<file path=xl/calcChain.xml><?xml version="1.0" encoding="utf-8"?>
<calcChain xmlns="http://schemas.openxmlformats.org/spreadsheetml/2006/main">
  <c r="G89" i="1"/>
  <c r="F89"/>
  <c r="G94"/>
  <c r="G93"/>
  <c r="F93"/>
  <c r="F94"/>
  <c r="F92"/>
  <c r="G99"/>
  <c r="F99"/>
  <c r="G98"/>
  <c r="F98"/>
  <c r="G100"/>
  <c r="F100"/>
  <c r="G101"/>
  <c r="F101"/>
  <c r="G102"/>
  <c r="F102"/>
  <c r="G87"/>
  <c r="F87"/>
  <c r="G84"/>
  <c r="F84"/>
  <c r="G80"/>
  <c r="F80"/>
  <c r="G78"/>
  <c r="F78"/>
  <c r="G74"/>
  <c r="G54"/>
  <c r="F54"/>
  <c r="G49"/>
  <c r="G50"/>
  <c r="G45" s="1"/>
  <c r="F50"/>
  <c r="F49"/>
  <c r="F51" s="1"/>
  <c r="G46"/>
  <c r="G47"/>
  <c r="F47"/>
  <c r="F46"/>
  <c r="F45"/>
  <c r="G42"/>
  <c r="G26"/>
  <c r="G19"/>
  <c r="F42"/>
  <c r="F18" s="1"/>
  <c r="F26"/>
  <c r="F19"/>
  <c r="G16"/>
  <c r="F16"/>
  <c r="G68"/>
  <c r="G66"/>
  <c r="G63"/>
  <c r="F68"/>
  <c r="F66" s="1"/>
  <c r="F63"/>
  <c r="G92"/>
  <c r="G48"/>
  <c r="G18"/>
  <c r="G51" l="1"/>
  <c r="F48"/>
</calcChain>
</file>

<file path=xl/sharedStrings.xml><?xml version="1.0" encoding="utf-8"?>
<sst xmlns="http://schemas.openxmlformats.org/spreadsheetml/2006/main" count="329" uniqueCount="172">
  <si>
    <t>ф/п</t>
  </si>
  <si>
    <t>Код</t>
  </si>
  <si>
    <t>Наименование раздела/показателя</t>
  </si>
  <si>
    <t>Единицы измерения</t>
  </si>
  <si>
    <t>Органы местного самоуправления</t>
  </si>
  <si>
    <t>Численность лиц, замещающих выборные муниципальные должности и должности муниципальной службы</t>
  </si>
  <si>
    <t>человек</t>
  </si>
  <si>
    <t>П</t>
  </si>
  <si>
    <t>Население муниципального образования</t>
  </si>
  <si>
    <t>Численность постоянного населения (среднегодовая)</t>
  </si>
  <si>
    <t>3.3.1</t>
  </si>
  <si>
    <t>коэффициент рождаемости на 1000 человек населения</t>
  </si>
  <si>
    <t>чел. на 1000 населения</t>
  </si>
  <si>
    <t>3.4.1</t>
  </si>
  <si>
    <t>коэффициент смертности на 1000 населения</t>
  </si>
  <si>
    <t>Количество умерших за период в возрасте до 1 года, детей на 1000 родившихся</t>
  </si>
  <si>
    <t>детей на 1000 родившихся</t>
  </si>
  <si>
    <t>Ф</t>
  </si>
  <si>
    <t>Коэффициент естественного прироста на 1000 человек населения</t>
  </si>
  <si>
    <t>Численность безработных граждан, зарегистрированных в государственном учреждении службы занятости</t>
  </si>
  <si>
    <t>тыс.чел.</t>
  </si>
  <si>
    <t>Уровень зарегистрированной безработицы (к трудоспособному населению в трудоспособном возрасте)</t>
  </si>
  <si>
    <t>%</t>
  </si>
  <si>
    <t>Создано рабочих мест</t>
  </si>
  <si>
    <t>мест</t>
  </si>
  <si>
    <t xml:space="preserve">Производство товаров и услуг </t>
  </si>
  <si>
    <t>Оборот организаций</t>
  </si>
  <si>
    <t>тыс. руб.</t>
  </si>
  <si>
    <t xml:space="preserve"> </t>
  </si>
  <si>
    <t>Объем отгруженной продукции организаций по видам деятельности</t>
  </si>
  <si>
    <t>Объем отгруженных товаров собственного производства, выполненных работ и услуг собственными силами - РАЗДЕЛЫ А, В, С, D, Е, F, I (без субъектов малого предпринимательства)</t>
  </si>
  <si>
    <t>5.8.1</t>
  </si>
  <si>
    <t>объем отгруженных товаров собственного производства, выполненных работ и услуг собственными силами - РАЗДЕЛ A: Сельское хозяйство, охота и лесное хозяйство (без субъектов малого предпринимательства)</t>
  </si>
  <si>
    <t>5.8.1.2</t>
  </si>
  <si>
    <t>объем отгруженных товаров собственного производства, выполненных работ и услуг собственными силами - РАЗДЕЛ A-02: Лесное хозяйство и предоставление услуг в этой области (без субъектов малого предпринимательства)</t>
  </si>
  <si>
    <t>5.8.2</t>
  </si>
  <si>
    <t>объем отгруженных товаров собственного производства, выполненных работ и услуг собственными силами - РАЗДЕЛ В: Рыболовство, рыбоводство (без субъектов малого предпринимательства)</t>
  </si>
  <si>
    <t>5.8.4</t>
  </si>
  <si>
    <t>объем отгруженных товаров собственного производства, выполненных работ и услуг собственными силами - РАЗДЕЛ C: Добыча полезных ископаемых (без субъектов малого предпринимательства)</t>
  </si>
  <si>
    <t>5.8.4.1</t>
  </si>
  <si>
    <t>объем отгруженных товаров собственного производства, выполненных работ и услуг собственными силами - Подраздел СA: Добыча топливно-энергетических полезных ископаемых (без субъектов малого предпринимательства)</t>
  </si>
  <si>
    <t>5.8.4.2</t>
  </si>
  <si>
    <t>объем отгруженных товаров собственного производства, выполненных работ и услуг собственными силами - Подраздел СВ: Добыча полезных ископаемых, кроме топливно-энергетических (без субъектов малого предпринимательства)</t>
  </si>
  <si>
    <t>5.8.5</t>
  </si>
  <si>
    <t>объем отгруженных товаров собственного производства, выполненных работ и услуг собственными силами - РАЗДЕЛ D: Обрабатывающие производства (без субъектов малого предпринимательства)</t>
  </si>
  <si>
    <t>5.8.5.1</t>
  </si>
  <si>
    <t>объем отгруженных товаров собственного производства, выполненных работ и услуг собственными силами - Подраздел DA: Производство пищевых продуктов, включая напитки, и табака (без субъектов малого предпринимательства)</t>
  </si>
  <si>
    <t>5.8.5.2</t>
  </si>
  <si>
    <t>объем отгруженных товаров собственного производства, выполненных работ и услуг собственными силами - Подраздел DB: Текстильное и швейное производство (без субъектов малого предпринимательства)</t>
  </si>
  <si>
    <t>5.8.5.3</t>
  </si>
  <si>
    <t>объем отгруженных товаров собственного производства, выполненных работ и услуг собственными силами - Подраздел DC: Производство кожи, изделий из кожи и производство обуви (без субъектов малого предпринимательства)</t>
  </si>
  <si>
    <t>5.8.5.4</t>
  </si>
  <si>
    <t>объем отгруженных товаров собственного производства, выполненных работ и услуг собственными силами - Подраздел DD: Обработка древесины и производство изделий из дерева (без субъектов малого предпринимательства)</t>
  </si>
  <si>
    <t>5.8.5.5</t>
  </si>
  <si>
    <t>объем отгруженных товаров собственного производства, выполненных работ и услуг собственными силами - Подраздел DE: Целлюлозно-бумажное производство; издательская и полиграфическая деятельность (без субъектов малого предпринимательства)</t>
  </si>
  <si>
    <t>5.8.5.6</t>
  </si>
  <si>
    <t>объем отгруженных товаров собственного производства, выполненных работ и услуг собственными силами - Подраздел DF: Производство кокса, нефтепродуктов и ядерных материалов (без субъектов малого предпринимательства)</t>
  </si>
  <si>
    <t>5.8.5.7</t>
  </si>
  <si>
    <t>объем отгруженных товаров собственного производства, выполненных работ и услуг собственными силами - Подраздел DG: Химическое производство (без субъектов малого предпринимательства)</t>
  </si>
  <si>
    <t>5.8.5.8</t>
  </si>
  <si>
    <t>объем отгруженных товаров собственного производства, выполненных работ и услуг собственными силами - Подраздел DH: Производство резиновых и пластмассовых изделий (без субъектов малого предпринимательства)</t>
  </si>
  <si>
    <t>5.8.5.9</t>
  </si>
  <si>
    <t>объем отгруженных товаров собственного производства, выполненных работ и услуг собственными силами - Подраздел DI: Производство прочих неметаллических минеральных продуктов (без субъектов малого предпринимательства)</t>
  </si>
  <si>
    <t>5.8.5.10</t>
  </si>
  <si>
    <t>объем отгруженных товаров собственного производства, выполненных работ и услуг собственными силами - Подраздел DJ: Металлургическое производство и производство готовых металлических изделий (без субъектов малого предпринимательства)</t>
  </si>
  <si>
    <t>5.8.5.11</t>
  </si>
  <si>
    <t>объем отгруженных товаров собственного производства, выполненных работ и услуг собственными силами - Подраздел DK: Производство машин и оборудования (без субъектов малого предпринимательства)</t>
  </si>
  <si>
    <t>5.8.5.12</t>
  </si>
  <si>
    <t>объем отгруженных товаров собственного производства, выполненных работ и услуг собственными силами - Подраздел DL: Производство электрооборудования, электронного и оптического оборудования (без субъектов малого предпринимательства)</t>
  </si>
  <si>
    <t>5.8.5.13</t>
  </si>
  <si>
    <t>объем отгруженных товаров собственного производства, выполненных работ и услуг собственными силами - Подраздел DM: Производство транспортных средств и оборудования (без субъектов малого предпринимательства)</t>
  </si>
  <si>
    <t>5.8.5.14</t>
  </si>
  <si>
    <t>объем отгруженных товаров собственного производства, выполненных работ и услуг собственными силами - Подраздел DN: Прочие производства (без субъектов малого предпринимательства)</t>
  </si>
  <si>
    <t>5.8.6</t>
  </si>
  <si>
    <t>объем отгруженных товаров собственного производства, выполненных работ и услуг собственными силами - РАЗДЕЛ E: Производство и распределение электроэнергии, газа и воды (без субъектов малого предпринимательства)</t>
  </si>
  <si>
    <t>5.8.7</t>
  </si>
  <si>
    <t>объем отгруженных товаров собственного производства, выполненных работ и услуг собственными силами - РАЗДЕЛ F: Строительство (без субъектов малого предпринимательства)</t>
  </si>
  <si>
    <t>5.8.8</t>
  </si>
  <si>
    <t>объем отгруженных товаров собственного производства, выполненных работ и услуг собственными силами - РАЗДЕЛ I: Транспорт и связь (без субъектов малого предпринимательства)</t>
  </si>
  <si>
    <t>5.8.8.5</t>
  </si>
  <si>
    <t>объем отгруженных товаров собственного производства, выполненных работ и услуг собственными силами - Подраздел I-64: Связь (без субъектов малого предпринимательства)</t>
  </si>
  <si>
    <t>Сельскохозяйственное производство</t>
  </si>
  <si>
    <t>Объем произведенных товаров, выполненных работ и услуг собственными силами - РАЗДЕЛ А-01: Сельское хозяйство, охота и предоставление услуг в этих областях</t>
  </si>
  <si>
    <t>Деятельность субъектов малого предпринимательства</t>
  </si>
  <si>
    <t>Среднесписочная численность работников организаций малого бизнеса (юридических лиц)</t>
  </si>
  <si>
    <t>Выручка (нетто) от продажи товаров, продукции, работ, услуг организациями малого бизнеса (юридические лица)</t>
  </si>
  <si>
    <t>Инвестиционная деятельность</t>
  </si>
  <si>
    <t>Объем инвестиций в основной капитал за счет всех источников финансирования</t>
  </si>
  <si>
    <t>Темп роста объема инвестиций в основной капитал за счет всех источников финансирования в сопоставимых ценах</t>
  </si>
  <si>
    <t>Строительство</t>
  </si>
  <si>
    <t>Объем подрядных работ</t>
  </si>
  <si>
    <t>Темп роста объема подрядных работ в сопоставимых ценах</t>
  </si>
  <si>
    <t>Ввод в эксплуатацию жилых домов за счет всех источников финансирования</t>
  </si>
  <si>
    <t>кв.м общей площади</t>
  </si>
  <si>
    <t>Бюджет муниципального образования</t>
  </si>
  <si>
    <t>Доходы бюджета муниципального образования</t>
  </si>
  <si>
    <t>9.1.1.1</t>
  </si>
  <si>
    <t>налоговые доходы - бюджет муниципального образования</t>
  </si>
  <si>
    <t>9.1.1.4</t>
  </si>
  <si>
    <t xml:space="preserve">Безвозмездные поступления в бюджет муниципального образования (дотации, субвенции, субсидии и прочие), кроме субвенций из фонда компенсаций </t>
  </si>
  <si>
    <t>Расходы бюджета муниципального образования</t>
  </si>
  <si>
    <t>9.2.3</t>
  </si>
  <si>
    <t>расходы бюджета муниципального образования на национальную экономику</t>
  </si>
  <si>
    <t>9.2.4</t>
  </si>
  <si>
    <t>расходы бюджета муниципального образования на жилищно-коммунальное хозяйство</t>
  </si>
  <si>
    <t>9.2.9</t>
  </si>
  <si>
    <t>расходы бюджета муниципального образования на социальную политику</t>
  </si>
  <si>
    <t>Доля площади жилищного фонда муниципальной формы собственности по уровню износа:</t>
  </si>
  <si>
    <t>Транспорт и связь</t>
  </si>
  <si>
    <t>Объем перевезенных (отправленных) грузов всеми видами транспорта</t>
  </si>
  <si>
    <t>тыс. тонн</t>
  </si>
  <si>
    <t>Грузооборот всех видов транспорта</t>
  </si>
  <si>
    <t>млн.тн-км</t>
  </si>
  <si>
    <t>Количество перевезенных (отправленных) пассажиров всеми видами транспорта</t>
  </si>
  <si>
    <t>Пассажирооборот всех видов транспорта</t>
  </si>
  <si>
    <t>млн.пасс.-км</t>
  </si>
  <si>
    <t>Объем услуг связи, оказанных организациями связи</t>
  </si>
  <si>
    <t>Торговля, общественное питание</t>
  </si>
  <si>
    <t>Оборот розничной торговли</t>
  </si>
  <si>
    <t>Темп роста оборота розничной торговли в сопоставимых ценах</t>
  </si>
  <si>
    <t>Объем продаж потребительских товаров на одного жителя</t>
  </si>
  <si>
    <t>руб/чел</t>
  </si>
  <si>
    <t xml:space="preserve">Оборот общественного питания </t>
  </si>
  <si>
    <t>Темп роста оборота общественного питания в сопоставимых ценах</t>
  </si>
  <si>
    <t>Услуги населению</t>
  </si>
  <si>
    <t>Объем платных услуг, оказанных населению</t>
  </si>
  <si>
    <t>Темп роста объема платных услуг, оказанных населению, в сопоставимых ценах</t>
  </si>
  <si>
    <t>15.13.4</t>
  </si>
  <si>
    <t>объем жилищных платных услуг, оказанных населению</t>
  </si>
  <si>
    <t>15.13.5</t>
  </si>
  <si>
    <t>объем коммунальных платных услуг, оказанных населению</t>
  </si>
  <si>
    <t>Уровень жизни</t>
  </si>
  <si>
    <t>Среднедушевые денежные доходы (за месяц)</t>
  </si>
  <si>
    <t>руб.</t>
  </si>
  <si>
    <t>темп роста среднедушевых денежных доходов номинальный</t>
  </si>
  <si>
    <t>темп роста среднедушевых денежных доходов  реальный</t>
  </si>
  <si>
    <t>Фонд заработной платы, начисленный  работникам списочного состава и внешним совместителям *)</t>
  </si>
  <si>
    <t>23.15.0</t>
  </si>
  <si>
    <t>фонд заработной платы - РАЗДЕЛЫ А, В: Сельское хозяйство, охота и лесное хозяйство (A); Рыболовство и рыбоводство (B)</t>
  </si>
  <si>
    <t>23.15.1</t>
  </si>
  <si>
    <t>фонд заработной платы - РАЗДЕЛ А: Сельское хозяйство, охота и лесное хозяйство</t>
  </si>
  <si>
    <t>тыс.руб.</t>
  </si>
  <si>
    <t>23.15.2</t>
  </si>
  <si>
    <t>фонд заработной платы - РАЗДЕЛ В: Рыболовство и рыбоводство</t>
  </si>
  <si>
    <t>23.15.3</t>
  </si>
  <si>
    <t>фонд заработной платы - РАЗДЕЛЫ С, D, E: Добыча полезных ископаемых (C); Обрабатывающие производства (D); Производство и распределение электроэнергии, газа и воды (E)</t>
  </si>
  <si>
    <t>23.15.4</t>
  </si>
  <si>
    <t>фонд заработной платы - РАЗДЕЛ F: Строительство</t>
  </si>
  <si>
    <t>23.15.7</t>
  </si>
  <si>
    <t>фонд заработной платы - РАЗДЕЛ I: Транспорт и связь</t>
  </si>
  <si>
    <t>Фонд заработной платы, начисленный работникам бюджетной сферы</t>
  </si>
  <si>
    <t>Среднемесячная заработная плата</t>
  </si>
  <si>
    <t>23.18.1</t>
  </si>
  <si>
    <t>среднемесячная заработная плата - РАЗДЕЛ А: Сельское хозяйство, охота и лесное хозяйство</t>
  </si>
  <si>
    <t>23.18.2</t>
  </si>
  <si>
    <t>среднемесячная заработная плата - РАЗДЕЛ I: Транспорт и связь</t>
  </si>
  <si>
    <t>чел</t>
  </si>
  <si>
    <t>Объем отгруженных товаров собственного производства, выполненных работ и услуг собственными силами - РАЗДЕЛ А-01: Сельское хозяйство, охота и предоставление услуг в этих областях, растениеводство</t>
  </si>
  <si>
    <t>Объем произведенных товаров, выполненных работ и услуг собственными силами сельскохозяйственных организаций - РАЗДЕЛ А-01: Сельское хозяйство, охота и предоставление услуг в этих областях, растениеводство</t>
  </si>
  <si>
    <t>Индекс производства сельскохозяйственных организаций - РАЗДЕЛ А-01: Сельское хозяйство, охота и предоставление услуг в этих областях, растениеводство</t>
  </si>
  <si>
    <t>Объем отгруженных товаров собственного производства, выполненных работ и услуг собственными силами - РАЗДЕЛ А-01: Сельское хозяйство, охота и предоставление услуг в этих областях, животноводство</t>
  </si>
  <si>
    <t>Объем произведенных товаров, выполненных работ и услуг собственными силами сельскохозяйственных организаций - РАЗДЕЛ А-01: Сельское хозяйство, охота и предоставление услуг в этих областях, животноводство</t>
  </si>
  <si>
    <t>Индекс производства сельскохозяйственных организаций - РАЗДЕЛ А-01: Сельское хозяйство, охота и предоставление услуг в этих областях, животноводство</t>
  </si>
  <si>
    <t xml:space="preserve">Предварительные итоги социально-экономического развития Городокского сельсовета за 9 месяцев 2017 года и ожидаемые итоги социально-экономического развития на 2017 год </t>
  </si>
  <si>
    <t>9 месяцев 2017 факт</t>
  </si>
  <si>
    <t>2017 оценка</t>
  </si>
  <si>
    <t>2.1</t>
  </si>
  <si>
    <t>9.1</t>
  </si>
  <si>
    <t>9.2</t>
  </si>
  <si>
    <t>+0,1</t>
  </si>
  <si>
    <t>+0,2</t>
  </si>
  <si>
    <t>№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</si>
</sst>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/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horizont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5"/>
  <sheetViews>
    <sheetView tabSelected="1" zoomScale="132" zoomScaleNormal="132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K72" sqref="K72"/>
    </sheetView>
  </sheetViews>
  <sheetFormatPr defaultColWidth="9.140625" defaultRowHeight="12.75"/>
  <cols>
    <col min="1" max="1" width="3.7109375" style="13" customWidth="1"/>
    <col min="2" max="2" width="6.5703125" style="13" customWidth="1"/>
    <col min="3" max="3" width="45.42578125" style="17" customWidth="1"/>
    <col min="4" max="4" width="18.7109375" style="13" customWidth="1"/>
    <col min="5" max="5" width="3.7109375" style="13" customWidth="1"/>
    <col min="6" max="6" width="10" style="15" customWidth="1"/>
    <col min="7" max="7" width="10.42578125" style="16" bestFit="1" customWidth="1"/>
    <col min="8" max="16384" width="9.140625" style="2"/>
  </cols>
  <sheetData>
    <row r="1" spans="1:7" ht="30.75" customHeight="1">
      <c r="A1" s="22" t="s">
        <v>163</v>
      </c>
      <c r="B1" s="22"/>
      <c r="C1" s="22"/>
      <c r="D1" s="22"/>
      <c r="E1" s="22"/>
      <c r="F1" s="22"/>
      <c r="G1" s="23"/>
    </row>
    <row r="2" spans="1:7" s="7" customFormat="1" ht="21">
      <c r="A2" s="5" t="s">
        <v>171</v>
      </c>
      <c r="B2" s="5" t="s">
        <v>1</v>
      </c>
      <c r="C2" s="6" t="s">
        <v>2</v>
      </c>
      <c r="D2" s="5" t="s">
        <v>3</v>
      </c>
      <c r="E2" s="5" t="s">
        <v>0</v>
      </c>
      <c r="F2" s="5" t="s">
        <v>164</v>
      </c>
      <c r="G2" s="5" t="s">
        <v>165</v>
      </c>
    </row>
    <row r="3" spans="1:7" s="18" customFormat="1" ht="11.25">
      <c r="A3" s="1">
        <v>1</v>
      </c>
      <c r="B3" s="1">
        <v>1</v>
      </c>
      <c r="C3" s="1">
        <v>3</v>
      </c>
      <c r="D3" s="1">
        <v>4</v>
      </c>
      <c r="E3" s="1">
        <v>5</v>
      </c>
      <c r="F3" s="1">
        <v>6</v>
      </c>
      <c r="G3" s="1">
        <v>7</v>
      </c>
    </row>
    <row r="4" spans="1:7" s="7" customFormat="1">
      <c r="A4" s="5">
        <v>1</v>
      </c>
      <c r="B4" s="5">
        <v>2</v>
      </c>
      <c r="C4" s="24" t="s">
        <v>4</v>
      </c>
      <c r="D4" s="24"/>
      <c r="E4" s="24"/>
      <c r="F4" s="24"/>
      <c r="G4" s="5"/>
    </row>
    <row r="5" spans="1:7" ht="22.5">
      <c r="A5" s="1">
        <v>2</v>
      </c>
      <c r="B5" s="4" t="s">
        <v>166</v>
      </c>
      <c r="C5" s="8" t="s">
        <v>5</v>
      </c>
      <c r="D5" s="1" t="s">
        <v>6</v>
      </c>
      <c r="E5" s="1" t="s">
        <v>7</v>
      </c>
      <c r="F5" s="1">
        <v>3</v>
      </c>
      <c r="G5" s="1">
        <v>3</v>
      </c>
    </row>
    <row r="6" spans="1:7" s="7" customFormat="1">
      <c r="A6" s="5">
        <v>3</v>
      </c>
      <c r="B6" s="5">
        <v>3</v>
      </c>
      <c r="C6" s="24" t="s">
        <v>8</v>
      </c>
      <c r="D6" s="24"/>
      <c r="E6" s="24"/>
      <c r="F6" s="24"/>
      <c r="G6" s="25"/>
    </row>
    <row r="7" spans="1:7" ht="12.75" customHeight="1">
      <c r="A7" s="1">
        <v>4</v>
      </c>
      <c r="B7" s="1">
        <v>3.1</v>
      </c>
      <c r="C7" s="8" t="s">
        <v>9</v>
      </c>
      <c r="D7" s="1" t="s">
        <v>6</v>
      </c>
      <c r="E7" s="1" t="s">
        <v>7</v>
      </c>
      <c r="F7" s="9">
        <v>2753</v>
      </c>
      <c r="G7" s="9">
        <v>2755</v>
      </c>
    </row>
    <row r="8" spans="1:7">
      <c r="A8" s="1">
        <v>5</v>
      </c>
      <c r="B8" s="1" t="s">
        <v>10</v>
      </c>
      <c r="C8" s="8" t="s">
        <v>11</v>
      </c>
      <c r="D8" s="1" t="s">
        <v>12</v>
      </c>
      <c r="E8" s="1" t="s">
        <v>7</v>
      </c>
      <c r="F8" s="1">
        <v>8.1</v>
      </c>
      <c r="G8" s="1">
        <v>9.3000000000000007</v>
      </c>
    </row>
    <row r="9" spans="1:7">
      <c r="A9" s="1">
        <v>6</v>
      </c>
      <c r="B9" s="1" t="s">
        <v>13</v>
      </c>
      <c r="C9" s="8" t="s">
        <v>14</v>
      </c>
      <c r="D9" s="1" t="s">
        <v>12</v>
      </c>
      <c r="E9" s="1" t="s">
        <v>7</v>
      </c>
      <c r="F9" s="1">
        <v>8</v>
      </c>
      <c r="G9" s="1">
        <v>9.1</v>
      </c>
    </row>
    <row r="10" spans="1:7" ht="22.5">
      <c r="A10" s="1">
        <v>7</v>
      </c>
      <c r="B10" s="1">
        <v>3.5</v>
      </c>
      <c r="C10" s="8" t="s">
        <v>15</v>
      </c>
      <c r="D10" s="1" t="s">
        <v>16</v>
      </c>
      <c r="E10" s="1" t="s">
        <v>17</v>
      </c>
      <c r="F10" s="1">
        <v>0</v>
      </c>
      <c r="G10" s="1">
        <v>0</v>
      </c>
    </row>
    <row r="11" spans="1:7" ht="14.25" customHeight="1">
      <c r="A11" s="1">
        <v>8</v>
      </c>
      <c r="B11" s="1">
        <v>3.8</v>
      </c>
      <c r="C11" s="8" t="s">
        <v>18</v>
      </c>
      <c r="D11" s="1" t="s">
        <v>12</v>
      </c>
      <c r="E11" s="1" t="s">
        <v>7</v>
      </c>
      <c r="F11" s="4" t="s">
        <v>169</v>
      </c>
      <c r="G11" s="4" t="s">
        <v>170</v>
      </c>
    </row>
    <row r="12" spans="1:7" ht="22.5">
      <c r="A12" s="1">
        <v>9</v>
      </c>
      <c r="B12" s="1">
        <v>4.1500000000000004</v>
      </c>
      <c r="C12" s="8" t="s">
        <v>19</v>
      </c>
      <c r="D12" s="1" t="s">
        <v>156</v>
      </c>
      <c r="E12" s="1" t="s">
        <v>7</v>
      </c>
      <c r="F12" s="1">
        <v>20</v>
      </c>
      <c r="G12" s="1">
        <v>20</v>
      </c>
    </row>
    <row r="13" spans="1:7" ht="22.5">
      <c r="A13" s="1">
        <v>10</v>
      </c>
      <c r="B13" s="1">
        <v>4.16</v>
      </c>
      <c r="C13" s="8" t="s">
        <v>21</v>
      </c>
      <c r="D13" s="1" t="s">
        <v>22</v>
      </c>
      <c r="E13" s="1" t="s">
        <v>7</v>
      </c>
      <c r="F13" s="1">
        <v>8</v>
      </c>
      <c r="G13" s="1">
        <v>8</v>
      </c>
    </row>
    <row r="14" spans="1:7">
      <c r="A14" s="1">
        <v>11</v>
      </c>
      <c r="B14" s="1">
        <v>4.18</v>
      </c>
      <c r="C14" s="8" t="s">
        <v>23</v>
      </c>
      <c r="D14" s="1" t="s">
        <v>24</v>
      </c>
      <c r="E14" s="1" t="s">
        <v>17</v>
      </c>
      <c r="F14" s="1">
        <v>0</v>
      </c>
      <c r="G14" s="1">
        <v>0</v>
      </c>
    </row>
    <row r="15" spans="1:7" s="7" customFormat="1">
      <c r="A15" s="5">
        <v>12</v>
      </c>
      <c r="B15" s="5">
        <v>5</v>
      </c>
      <c r="C15" s="19" t="s">
        <v>25</v>
      </c>
      <c r="D15" s="20"/>
      <c r="E15" s="20"/>
      <c r="F15" s="20"/>
      <c r="G15" s="21"/>
    </row>
    <row r="16" spans="1:7">
      <c r="A16" s="1">
        <v>13</v>
      </c>
      <c r="B16" s="1">
        <v>5.0999999999999996</v>
      </c>
      <c r="C16" s="8" t="s">
        <v>26</v>
      </c>
      <c r="D16" s="1" t="s">
        <v>27</v>
      </c>
      <c r="E16" s="1" t="s">
        <v>7</v>
      </c>
      <c r="F16" s="9">
        <f>72626*1.1</f>
        <v>79888.600000000006</v>
      </c>
      <c r="G16" s="9">
        <f>F16*1.35</f>
        <v>107849.61000000002</v>
      </c>
    </row>
    <row r="17" spans="1:7" s="7" customFormat="1">
      <c r="A17" s="5">
        <v>14</v>
      </c>
      <c r="B17" s="5" t="s">
        <v>28</v>
      </c>
      <c r="C17" s="19" t="s">
        <v>29</v>
      </c>
      <c r="D17" s="20"/>
      <c r="E17" s="20"/>
      <c r="F17" s="20"/>
      <c r="G17" s="21"/>
    </row>
    <row r="18" spans="1:7" ht="35.25" customHeight="1">
      <c r="A18" s="1">
        <v>15</v>
      </c>
      <c r="B18" s="1">
        <v>5.8</v>
      </c>
      <c r="C18" s="8" t="s">
        <v>30</v>
      </c>
      <c r="D18" s="1" t="s">
        <v>27</v>
      </c>
      <c r="E18" s="1" t="s">
        <v>17</v>
      </c>
      <c r="F18" s="9">
        <f>SUM(F19:F43)</f>
        <v>131461</v>
      </c>
      <c r="G18" s="9">
        <f>SUM(G19:G43)</f>
        <v>175446.19399999999</v>
      </c>
    </row>
    <row r="19" spans="1:7" ht="45">
      <c r="A19" s="1">
        <v>16</v>
      </c>
      <c r="B19" s="1" t="s">
        <v>31</v>
      </c>
      <c r="C19" s="8" t="s">
        <v>32</v>
      </c>
      <c r="D19" s="1" t="s">
        <v>27</v>
      </c>
      <c r="E19" s="1" t="s">
        <v>7</v>
      </c>
      <c r="F19" s="9">
        <f>40514*1.1</f>
        <v>44565.4</v>
      </c>
      <c r="G19" s="9">
        <f>F19*1.4</f>
        <v>62391.56</v>
      </c>
    </row>
    <row r="20" spans="1:7" ht="45">
      <c r="A20" s="1">
        <v>17</v>
      </c>
      <c r="B20" s="1" t="s">
        <v>33</v>
      </c>
      <c r="C20" s="8" t="s">
        <v>34</v>
      </c>
      <c r="D20" s="1" t="s">
        <v>27</v>
      </c>
      <c r="E20" s="1" t="s">
        <v>7</v>
      </c>
      <c r="F20" s="9"/>
      <c r="G20" s="9"/>
    </row>
    <row r="21" spans="1:7" ht="45">
      <c r="A21" s="1">
        <v>18</v>
      </c>
      <c r="B21" s="1" t="s">
        <v>35</v>
      </c>
      <c r="C21" s="8" t="s">
        <v>36</v>
      </c>
      <c r="D21" s="1" t="s">
        <v>27</v>
      </c>
      <c r="E21" s="1" t="s">
        <v>7</v>
      </c>
      <c r="F21" s="9"/>
      <c r="G21" s="9"/>
    </row>
    <row r="22" spans="1:7" ht="45">
      <c r="A22" s="1">
        <v>19</v>
      </c>
      <c r="B22" s="1" t="s">
        <v>37</v>
      </c>
      <c r="C22" s="8" t="s">
        <v>38</v>
      </c>
      <c r="D22" s="1" t="s">
        <v>27</v>
      </c>
      <c r="E22" s="1" t="s">
        <v>7</v>
      </c>
      <c r="F22" s="9"/>
      <c r="G22" s="9"/>
    </row>
    <row r="23" spans="1:7" ht="45">
      <c r="A23" s="1">
        <v>20</v>
      </c>
      <c r="B23" s="1" t="s">
        <v>39</v>
      </c>
      <c r="C23" s="8" t="s">
        <v>40</v>
      </c>
      <c r="D23" s="1" t="s">
        <v>27</v>
      </c>
      <c r="E23" s="1" t="s">
        <v>7</v>
      </c>
      <c r="F23" s="9"/>
      <c r="G23" s="9"/>
    </row>
    <row r="24" spans="1:7" ht="45">
      <c r="A24" s="1">
        <v>21</v>
      </c>
      <c r="B24" s="1" t="s">
        <v>41</v>
      </c>
      <c r="C24" s="8" t="s">
        <v>42</v>
      </c>
      <c r="D24" s="1" t="s">
        <v>27</v>
      </c>
      <c r="E24" s="1" t="s">
        <v>7</v>
      </c>
      <c r="F24" s="9"/>
      <c r="G24" s="9"/>
    </row>
    <row r="25" spans="1:7" ht="45">
      <c r="A25" s="1">
        <v>22</v>
      </c>
      <c r="B25" s="1" t="s">
        <v>43</v>
      </c>
      <c r="C25" s="8" t="s">
        <v>44</v>
      </c>
      <c r="D25" s="1" t="s">
        <v>27</v>
      </c>
      <c r="E25" s="1" t="s">
        <v>7</v>
      </c>
      <c r="F25" s="9"/>
      <c r="G25" s="9"/>
    </row>
    <row r="26" spans="1:7" ht="45">
      <c r="A26" s="1">
        <v>23</v>
      </c>
      <c r="B26" s="1" t="s">
        <v>45</v>
      </c>
      <c r="C26" s="8" t="s">
        <v>46</v>
      </c>
      <c r="D26" s="1" t="s">
        <v>27</v>
      </c>
      <c r="E26" s="1" t="s">
        <v>7</v>
      </c>
      <c r="F26" s="9">
        <f>10894*7*1.1</f>
        <v>83883.8</v>
      </c>
      <c r="G26" s="9">
        <f>F26*1.3</f>
        <v>109048.94</v>
      </c>
    </row>
    <row r="27" spans="1:7" ht="45">
      <c r="A27" s="1">
        <v>24</v>
      </c>
      <c r="B27" s="1" t="s">
        <v>47</v>
      </c>
      <c r="C27" s="8" t="s">
        <v>48</v>
      </c>
      <c r="D27" s="1" t="s">
        <v>27</v>
      </c>
      <c r="E27" s="1" t="s">
        <v>7</v>
      </c>
      <c r="F27" s="9"/>
      <c r="G27" s="9"/>
    </row>
    <row r="28" spans="1:7" ht="45">
      <c r="A28" s="1">
        <v>25</v>
      </c>
      <c r="B28" s="1" t="s">
        <v>49</v>
      </c>
      <c r="C28" s="8" t="s">
        <v>50</v>
      </c>
      <c r="D28" s="1" t="s">
        <v>27</v>
      </c>
      <c r="E28" s="1" t="s">
        <v>7</v>
      </c>
      <c r="F28" s="9"/>
      <c r="G28" s="9"/>
    </row>
    <row r="29" spans="1:7" ht="45">
      <c r="A29" s="1">
        <v>26</v>
      </c>
      <c r="B29" s="1" t="s">
        <v>51</v>
      </c>
      <c r="C29" s="8" t="s">
        <v>52</v>
      </c>
      <c r="D29" s="1" t="s">
        <v>27</v>
      </c>
      <c r="E29" s="1" t="s">
        <v>7</v>
      </c>
      <c r="F29" s="9"/>
      <c r="G29" s="9"/>
    </row>
    <row r="30" spans="1:7" ht="56.25">
      <c r="A30" s="1">
        <v>27</v>
      </c>
      <c r="B30" s="1" t="s">
        <v>53</v>
      </c>
      <c r="C30" s="8" t="s">
        <v>54</v>
      </c>
      <c r="D30" s="1" t="s">
        <v>27</v>
      </c>
      <c r="E30" s="1" t="s">
        <v>7</v>
      </c>
      <c r="F30" s="9"/>
      <c r="G30" s="9"/>
    </row>
    <row r="31" spans="1:7" ht="45">
      <c r="A31" s="1">
        <v>28</v>
      </c>
      <c r="B31" s="1" t="s">
        <v>55</v>
      </c>
      <c r="C31" s="8" t="s">
        <v>56</v>
      </c>
      <c r="D31" s="1" t="s">
        <v>27</v>
      </c>
      <c r="E31" s="1" t="s">
        <v>7</v>
      </c>
      <c r="F31" s="9"/>
      <c r="G31" s="9"/>
    </row>
    <row r="32" spans="1:7" ht="45">
      <c r="A32" s="1">
        <v>29</v>
      </c>
      <c r="B32" s="1" t="s">
        <v>57</v>
      </c>
      <c r="C32" s="8" t="s">
        <v>58</v>
      </c>
      <c r="D32" s="1" t="s">
        <v>27</v>
      </c>
      <c r="E32" s="1" t="s">
        <v>7</v>
      </c>
      <c r="F32" s="9"/>
      <c r="G32" s="9"/>
    </row>
    <row r="33" spans="1:7" ht="45">
      <c r="A33" s="1">
        <v>30</v>
      </c>
      <c r="B33" s="1" t="s">
        <v>59</v>
      </c>
      <c r="C33" s="8" t="s">
        <v>60</v>
      </c>
      <c r="D33" s="1" t="s">
        <v>27</v>
      </c>
      <c r="E33" s="1" t="s">
        <v>7</v>
      </c>
      <c r="F33" s="9"/>
      <c r="G33" s="9"/>
    </row>
    <row r="34" spans="1:7" ht="45">
      <c r="A34" s="1">
        <v>31</v>
      </c>
      <c r="B34" s="1" t="s">
        <v>61</v>
      </c>
      <c r="C34" s="8" t="s">
        <v>62</v>
      </c>
      <c r="D34" s="1" t="s">
        <v>27</v>
      </c>
      <c r="E34" s="1" t="s">
        <v>7</v>
      </c>
      <c r="F34" s="9"/>
      <c r="G34" s="9"/>
    </row>
    <row r="35" spans="1:7" ht="56.25">
      <c r="A35" s="1">
        <v>32</v>
      </c>
      <c r="B35" s="1" t="s">
        <v>63</v>
      </c>
      <c r="C35" s="8" t="s">
        <v>64</v>
      </c>
      <c r="D35" s="1" t="s">
        <v>27</v>
      </c>
      <c r="E35" s="1" t="s">
        <v>7</v>
      </c>
      <c r="F35" s="9"/>
      <c r="G35" s="9"/>
    </row>
    <row r="36" spans="1:7" ht="45">
      <c r="A36" s="1">
        <v>33</v>
      </c>
      <c r="B36" s="1" t="s">
        <v>65</v>
      </c>
      <c r="C36" s="8" t="s">
        <v>66</v>
      </c>
      <c r="D36" s="1" t="s">
        <v>27</v>
      </c>
      <c r="E36" s="1" t="s">
        <v>7</v>
      </c>
      <c r="F36" s="9"/>
      <c r="G36" s="9"/>
    </row>
    <row r="37" spans="1:7" ht="56.25">
      <c r="A37" s="1">
        <v>34</v>
      </c>
      <c r="B37" s="1" t="s">
        <v>67</v>
      </c>
      <c r="C37" s="8" t="s">
        <v>68</v>
      </c>
      <c r="D37" s="1" t="s">
        <v>27</v>
      </c>
      <c r="E37" s="1" t="s">
        <v>7</v>
      </c>
      <c r="F37" s="9"/>
      <c r="G37" s="9"/>
    </row>
    <row r="38" spans="1:7" ht="45">
      <c r="A38" s="1">
        <v>35</v>
      </c>
      <c r="B38" s="1" t="s">
        <v>69</v>
      </c>
      <c r="C38" s="8" t="s">
        <v>70</v>
      </c>
      <c r="D38" s="1" t="s">
        <v>27</v>
      </c>
      <c r="E38" s="1" t="s">
        <v>7</v>
      </c>
      <c r="F38" s="9"/>
      <c r="G38" s="9"/>
    </row>
    <row r="39" spans="1:7" ht="45">
      <c r="A39" s="1">
        <v>36</v>
      </c>
      <c r="B39" s="1" t="s">
        <v>71</v>
      </c>
      <c r="C39" s="8" t="s">
        <v>72</v>
      </c>
      <c r="D39" s="1" t="s">
        <v>27</v>
      </c>
      <c r="E39" s="1" t="s">
        <v>7</v>
      </c>
      <c r="F39" s="9"/>
      <c r="G39" s="9"/>
    </row>
    <row r="40" spans="1:7" ht="45">
      <c r="A40" s="1">
        <v>37</v>
      </c>
      <c r="B40" s="1" t="s">
        <v>73</v>
      </c>
      <c r="C40" s="8" t="s">
        <v>74</v>
      </c>
      <c r="D40" s="1" t="s">
        <v>27</v>
      </c>
      <c r="E40" s="1" t="s">
        <v>7</v>
      </c>
      <c r="F40" s="9"/>
      <c r="G40" s="9"/>
    </row>
    <row r="41" spans="1:7" ht="45">
      <c r="A41" s="1">
        <v>38</v>
      </c>
      <c r="B41" s="1" t="s">
        <v>75</v>
      </c>
      <c r="C41" s="8" t="s">
        <v>76</v>
      </c>
      <c r="D41" s="1" t="s">
        <v>27</v>
      </c>
      <c r="E41" s="1" t="s">
        <v>7</v>
      </c>
      <c r="F41" s="9"/>
      <c r="G41" s="9"/>
    </row>
    <row r="42" spans="1:7" ht="45">
      <c r="A42" s="1">
        <v>39</v>
      </c>
      <c r="B42" s="1" t="s">
        <v>77</v>
      </c>
      <c r="C42" s="8" t="s">
        <v>78</v>
      </c>
      <c r="D42" s="1" t="s">
        <v>27</v>
      </c>
      <c r="E42" s="1" t="s">
        <v>7</v>
      </c>
      <c r="F42" s="9">
        <f>8214*1.1/3</f>
        <v>3011.8000000000006</v>
      </c>
      <c r="G42" s="9">
        <f>F42*1.33</f>
        <v>4005.6940000000009</v>
      </c>
    </row>
    <row r="43" spans="1:7" ht="33.75">
      <c r="A43" s="1">
        <v>40</v>
      </c>
      <c r="B43" s="1" t="s">
        <v>79</v>
      </c>
      <c r="C43" s="8" t="s">
        <v>80</v>
      </c>
      <c r="D43" s="1" t="s">
        <v>27</v>
      </c>
      <c r="E43" s="1" t="s">
        <v>7</v>
      </c>
      <c r="F43" s="9"/>
      <c r="G43" s="9"/>
    </row>
    <row r="44" spans="1:7" s="7" customFormat="1">
      <c r="A44" s="5">
        <v>41</v>
      </c>
      <c r="B44" s="5"/>
      <c r="C44" s="19" t="s">
        <v>81</v>
      </c>
      <c r="D44" s="20"/>
      <c r="E44" s="20"/>
      <c r="F44" s="20"/>
      <c r="G44" s="21"/>
    </row>
    <row r="45" spans="1:7" ht="33.75">
      <c r="A45" s="1">
        <v>42</v>
      </c>
      <c r="B45" s="1">
        <v>5.34</v>
      </c>
      <c r="C45" s="8" t="s">
        <v>82</v>
      </c>
      <c r="D45" s="1" t="s">
        <v>27</v>
      </c>
      <c r="E45" s="1" t="s">
        <v>7</v>
      </c>
      <c r="F45" s="3">
        <f>F47+F50</f>
        <v>60690</v>
      </c>
      <c r="G45" s="3">
        <f>G47+G50</f>
        <v>121466</v>
      </c>
    </row>
    <row r="46" spans="1:7" ht="45">
      <c r="A46" s="1">
        <v>43</v>
      </c>
      <c r="B46" s="1">
        <v>5.35</v>
      </c>
      <c r="C46" s="8" t="s">
        <v>157</v>
      </c>
      <c r="D46" s="1" t="s">
        <v>27</v>
      </c>
      <c r="E46" s="1" t="s">
        <v>7</v>
      </c>
      <c r="F46" s="3">
        <f>21464*1.05</f>
        <v>22537.200000000001</v>
      </c>
      <c r="G46" s="3">
        <f>38114*1.8</f>
        <v>68605.2</v>
      </c>
    </row>
    <row r="47" spans="1:7" ht="45">
      <c r="A47" s="1">
        <v>44</v>
      </c>
      <c r="B47" s="1">
        <v>5.37</v>
      </c>
      <c r="C47" s="8" t="s">
        <v>158</v>
      </c>
      <c r="D47" s="1" t="s">
        <v>27</v>
      </c>
      <c r="E47" s="1" t="s">
        <v>7</v>
      </c>
      <c r="F47" s="3">
        <f>7875*4</f>
        <v>31500</v>
      </c>
      <c r="G47" s="3">
        <f>40300*2</f>
        <v>80600</v>
      </c>
    </row>
    <row r="48" spans="1:7" ht="33.75">
      <c r="A48" s="1">
        <v>45</v>
      </c>
      <c r="B48" s="1">
        <v>5.39</v>
      </c>
      <c r="C48" s="8" t="s">
        <v>159</v>
      </c>
      <c r="D48" s="1" t="s">
        <v>22</v>
      </c>
      <c r="E48" s="1" t="s">
        <v>7</v>
      </c>
      <c r="F48" s="3">
        <f>F46/F47*100</f>
        <v>71.546666666666667</v>
      </c>
      <c r="G48" s="3">
        <f>G46/G47*100</f>
        <v>85.118114143920593</v>
      </c>
    </row>
    <row r="49" spans="1:7" ht="45">
      <c r="A49" s="1">
        <v>46</v>
      </c>
      <c r="B49" s="1" t="s">
        <v>28</v>
      </c>
      <c r="C49" s="8" t="s">
        <v>160</v>
      </c>
      <c r="D49" s="1" t="s">
        <v>27</v>
      </c>
      <c r="E49" s="1" t="s">
        <v>7</v>
      </c>
      <c r="F49" s="3">
        <f>19050*1.5</f>
        <v>28575</v>
      </c>
      <c r="G49" s="3">
        <f>F49*1.41</f>
        <v>40290.75</v>
      </c>
    </row>
    <row r="50" spans="1:7" ht="45">
      <c r="A50" s="1">
        <v>47</v>
      </c>
      <c r="B50" s="1" t="s">
        <v>28</v>
      </c>
      <c r="C50" s="8" t="s">
        <v>161</v>
      </c>
      <c r="D50" s="1" t="s">
        <v>27</v>
      </c>
      <c r="E50" s="1" t="s">
        <v>7</v>
      </c>
      <c r="F50" s="9">
        <f>9730*2*1.5</f>
        <v>29190</v>
      </c>
      <c r="G50" s="9">
        <f>F50*1.4</f>
        <v>40866</v>
      </c>
    </row>
    <row r="51" spans="1:7" ht="33.75">
      <c r="A51" s="1">
        <v>48</v>
      </c>
      <c r="B51" s="1" t="s">
        <v>28</v>
      </c>
      <c r="C51" s="8" t="s">
        <v>162</v>
      </c>
      <c r="D51" s="1" t="s">
        <v>22</v>
      </c>
      <c r="E51" s="1" t="s">
        <v>7</v>
      </c>
      <c r="F51" s="3">
        <f>F49/F50*100</f>
        <v>97.893114080164452</v>
      </c>
      <c r="G51" s="3">
        <f>G49/G50*100</f>
        <v>98.592350609308482</v>
      </c>
    </row>
    <row r="52" spans="1:7" s="7" customFormat="1">
      <c r="A52" s="5">
        <v>49</v>
      </c>
      <c r="B52" s="5"/>
      <c r="C52" s="19" t="s">
        <v>83</v>
      </c>
      <c r="D52" s="20"/>
      <c r="E52" s="20"/>
      <c r="F52" s="20"/>
      <c r="G52" s="21"/>
    </row>
    <row r="53" spans="1:7" ht="25.15" customHeight="1">
      <c r="A53" s="1">
        <v>50</v>
      </c>
      <c r="B53" s="1">
        <v>5.62</v>
      </c>
      <c r="C53" s="8" t="s">
        <v>84</v>
      </c>
      <c r="D53" s="1" t="s">
        <v>6</v>
      </c>
      <c r="E53" s="1" t="s">
        <v>7</v>
      </c>
      <c r="F53" s="1">
        <v>112</v>
      </c>
      <c r="G53" s="1">
        <v>112</v>
      </c>
    </row>
    <row r="54" spans="1:7" ht="22.5">
      <c r="A54" s="1">
        <v>51</v>
      </c>
      <c r="B54" s="1">
        <v>5.71</v>
      </c>
      <c r="C54" s="8" t="s">
        <v>85</v>
      </c>
      <c r="D54" s="1" t="s">
        <v>27</v>
      </c>
      <c r="E54" s="1" t="s">
        <v>7</v>
      </c>
      <c r="F54" s="9">
        <f>30416</f>
        <v>30416</v>
      </c>
      <c r="G54" s="9">
        <f>F54*1.35</f>
        <v>41061.600000000006</v>
      </c>
    </row>
    <row r="55" spans="1:7" s="7" customFormat="1">
      <c r="A55" s="5">
        <v>52</v>
      </c>
      <c r="B55" s="5">
        <v>6</v>
      </c>
      <c r="C55" s="19" t="s">
        <v>86</v>
      </c>
      <c r="D55" s="20"/>
      <c r="E55" s="20"/>
      <c r="F55" s="20"/>
      <c r="G55" s="21"/>
    </row>
    <row r="56" spans="1:7" ht="22.5">
      <c r="A56" s="1">
        <v>53</v>
      </c>
      <c r="B56" s="1">
        <v>6.1</v>
      </c>
      <c r="C56" s="8" t="s">
        <v>87</v>
      </c>
      <c r="D56" s="1" t="s">
        <v>27</v>
      </c>
      <c r="E56" s="1" t="s">
        <v>7</v>
      </c>
      <c r="F56" s="1"/>
      <c r="G56" s="1"/>
    </row>
    <row r="57" spans="1:7" ht="22.5">
      <c r="A57" s="1">
        <v>54</v>
      </c>
      <c r="B57" s="1">
        <v>6.2</v>
      </c>
      <c r="C57" s="8" t="s">
        <v>88</v>
      </c>
      <c r="D57" s="1" t="s">
        <v>22</v>
      </c>
      <c r="E57" s="1" t="s">
        <v>7</v>
      </c>
      <c r="F57" s="1"/>
      <c r="G57" s="1"/>
    </row>
    <row r="58" spans="1:7" s="7" customFormat="1">
      <c r="A58" s="5">
        <v>55</v>
      </c>
      <c r="B58" s="5"/>
      <c r="C58" s="19" t="s">
        <v>89</v>
      </c>
      <c r="D58" s="20"/>
      <c r="E58" s="20"/>
      <c r="F58" s="20"/>
      <c r="G58" s="21"/>
    </row>
    <row r="59" spans="1:7">
      <c r="A59" s="1">
        <v>56</v>
      </c>
      <c r="B59" s="1">
        <v>6.26</v>
      </c>
      <c r="C59" s="8" t="s">
        <v>90</v>
      </c>
      <c r="D59" s="1" t="s">
        <v>27</v>
      </c>
      <c r="E59" s="1" t="s">
        <v>7</v>
      </c>
      <c r="F59" s="1"/>
      <c r="G59" s="1"/>
    </row>
    <row r="60" spans="1:7">
      <c r="A60" s="1">
        <v>57</v>
      </c>
      <c r="B60" s="1">
        <v>6.27</v>
      </c>
      <c r="C60" s="8" t="s">
        <v>91</v>
      </c>
      <c r="D60" s="1" t="s">
        <v>22</v>
      </c>
      <c r="E60" s="1" t="s">
        <v>7</v>
      </c>
      <c r="F60" s="1"/>
      <c r="G60" s="1"/>
    </row>
    <row r="61" spans="1:7" ht="22.5">
      <c r="A61" s="1">
        <v>58</v>
      </c>
      <c r="B61" s="1">
        <v>6.3</v>
      </c>
      <c r="C61" s="8" t="s">
        <v>92</v>
      </c>
      <c r="D61" s="1" t="s">
        <v>93</v>
      </c>
      <c r="E61" s="1" t="s">
        <v>7</v>
      </c>
      <c r="F61" s="1"/>
      <c r="G61" s="1"/>
    </row>
    <row r="62" spans="1:7" s="7" customFormat="1">
      <c r="A62" s="5">
        <v>59</v>
      </c>
      <c r="B62" s="5">
        <v>9</v>
      </c>
      <c r="C62" s="19" t="s">
        <v>94</v>
      </c>
      <c r="D62" s="20"/>
      <c r="E62" s="20"/>
      <c r="F62" s="20"/>
      <c r="G62" s="21"/>
    </row>
    <row r="63" spans="1:7">
      <c r="A63" s="1">
        <v>60</v>
      </c>
      <c r="B63" s="4" t="s">
        <v>167</v>
      </c>
      <c r="C63" s="8" t="s">
        <v>95</v>
      </c>
      <c r="D63" s="1" t="s">
        <v>27</v>
      </c>
      <c r="E63" s="1" t="s">
        <v>7</v>
      </c>
      <c r="F63" s="26">
        <f>SUM(F64:F65)</f>
        <v>4243.05</v>
      </c>
      <c r="G63" s="26">
        <f>SUM(G64:G65)</f>
        <v>9002.15</v>
      </c>
    </row>
    <row r="64" spans="1:7">
      <c r="A64" s="1">
        <v>61</v>
      </c>
      <c r="B64" s="4" t="s">
        <v>96</v>
      </c>
      <c r="C64" s="8" t="s">
        <v>97</v>
      </c>
      <c r="D64" s="1" t="s">
        <v>27</v>
      </c>
      <c r="E64" s="1" t="s">
        <v>7</v>
      </c>
      <c r="F64" s="26">
        <v>1486.79</v>
      </c>
      <c r="G64" s="26">
        <v>2725.27</v>
      </c>
    </row>
    <row r="65" spans="1:7" ht="33.75">
      <c r="A65" s="1">
        <v>62</v>
      </c>
      <c r="B65" s="4" t="s">
        <v>98</v>
      </c>
      <c r="C65" s="8" t="s">
        <v>99</v>
      </c>
      <c r="D65" s="1" t="s">
        <v>27</v>
      </c>
      <c r="E65" s="1" t="s">
        <v>7</v>
      </c>
      <c r="F65" s="26">
        <v>2756.26</v>
      </c>
      <c r="G65" s="26">
        <v>6276.88</v>
      </c>
    </row>
    <row r="66" spans="1:7">
      <c r="A66" s="1">
        <v>63</v>
      </c>
      <c r="B66" s="4" t="s">
        <v>168</v>
      </c>
      <c r="C66" s="8" t="s">
        <v>100</v>
      </c>
      <c r="D66" s="1" t="s">
        <v>27</v>
      </c>
      <c r="E66" s="1" t="s">
        <v>7</v>
      </c>
      <c r="F66" s="26">
        <f>SUM(F67:F68)</f>
        <v>4527.5600000000004</v>
      </c>
      <c r="G66" s="26">
        <f>SUM(G67:G68)</f>
        <v>9147.35</v>
      </c>
    </row>
    <row r="67" spans="1:7" ht="22.5">
      <c r="A67" s="1">
        <v>64</v>
      </c>
      <c r="B67" s="4" t="s">
        <v>101</v>
      </c>
      <c r="C67" s="8" t="s">
        <v>102</v>
      </c>
      <c r="D67" s="1" t="s">
        <v>27</v>
      </c>
      <c r="E67" s="1" t="s">
        <v>7</v>
      </c>
      <c r="F67" s="26">
        <v>465.26</v>
      </c>
      <c r="G67" s="26">
        <v>2297.69</v>
      </c>
    </row>
    <row r="68" spans="1:7" ht="22.5">
      <c r="A68" s="1">
        <v>65</v>
      </c>
      <c r="B68" s="4" t="s">
        <v>103</v>
      </c>
      <c r="C68" s="8" t="s">
        <v>104</v>
      </c>
      <c r="D68" s="1" t="s">
        <v>27</v>
      </c>
      <c r="E68" s="1" t="s">
        <v>7</v>
      </c>
      <c r="F68" s="26">
        <f>4527.56-F67</f>
        <v>4062.3</v>
      </c>
      <c r="G68" s="26">
        <f>9147.35-G67</f>
        <v>6849.66</v>
      </c>
    </row>
    <row r="69" spans="1:7" ht="22.5">
      <c r="A69" s="1">
        <v>66</v>
      </c>
      <c r="B69" s="4" t="s">
        <v>105</v>
      </c>
      <c r="C69" s="8" t="s">
        <v>106</v>
      </c>
      <c r="D69" s="1" t="s">
        <v>27</v>
      </c>
      <c r="E69" s="1" t="s">
        <v>7</v>
      </c>
      <c r="F69" s="9"/>
      <c r="G69" s="9"/>
    </row>
    <row r="70" spans="1:7" ht="24.75" customHeight="1">
      <c r="A70" s="1">
        <v>67</v>
      </c>
      <c r="B70" s="1" t="s">
        <v>28</v>
      </c>
      <c r="C70" s="10" t="s">
        <v>107</v>
      </c>
      <c r="D70" s="8"/>
      <c r="E70" s="8"/>
      <c r="F70" s="11"/>
      <c r="G70" s="12"/>
    </row>
    <row r="71" spans="1:7" s="7" customFormat="1">
      <c r="A71" s="5">
        <v>68</v>
      </c>
      <c r="B71" s="5">
        <v>13</v>
      </c>
      <c r="C71" s="19" t="s">
        <v>108</v>
      </c>
      <c r="D71" s="20"/>
      <c r="E71" s="20"/>
      <c r="F71" s="20"/>
      <c r="G71" s="21"/>
    </row>
    <row r="72" spans="1:7" ht="22.5">
      <c r="A72" s="1">
        <v>69</v>
      </c>
      <c r="B72" s="1">
        <v>13.12</v>
      </c>
      <c r="C72" s="8" t="s">
        <v>109</v>
      </c>
      <c r="D72" s="1" t="s">
        <v>110</v>
      </c>
      <c r="E72" s="1" t="s">
        <v>7</v>
      </c>
      <c r="F72" s="1"/>
      <c r="G72" s="1"/>
    </row>
    <row r="73" spans="1:7">
      <c r="A73" s="1">
        <v>70</v>
      </c>
      <c r="B73" s="1">
        <v>13.13</v>
      </c>
      <c r="C73" s="8" t="s">
        <v>111</v>
      </c>
      <c r="D73" s="1" t="s">
        <v>112</v>
      </c>
      <c r="E73" s="1" t="s">
        <v>7</v>
      </c>
      <c r="F73" s="1"/>
      <c r="G73" s="1"/>
    </row>
    <row r="74" spans="1:7" ht="22.5">
      <c r="A74" s="1">
        <v>71</v>
      </c>
      <c r="B74" s="1">
        <v>13.14</v>
      </c>
      <c r="C74" s="8" t="s">
        <v>113</v>
      </c>
      <c r="D74" s="1" t="s">
        <v>20</v>
      </c>
      <c r="E74" s="1" t="s">
        <v>7</v>
      </c>
      <c r="F74" s="1">
        <v>17</v>
      </c>
      <c r="G74" s="1">
        <f>F74*1.3</f>
        <v>22.1</v>
      </c>
    </row>
    <row r="75" spans="1:7">
      <c r="A75" s="1">
        <v>72</v>
      </c>
      <c r="B75" s="1">
        <v>13.15</v>
      </c>
      <c r="C75" s="8" t="s">
        <v>114</v>
      </c>
      <c r="D75" s="1" t="s">
        <v>115</v>
      </c>
      <c r="E75" s="1" t="s">
        <v>7</v>
      </c>
      <c r="F75" s="1">
        <v>0.5</v>
      </c>
      <c r="G75" s="1">
        <v>1.1000000000000001</v>
      </c>
    </row>
    <row r="76" spans="1:7">
      <c r="A76" s="1">
        <v>73</v>
      </c>
      <c r="B76" s="1">
        <v>13.3</v>
      </c>
      <c r="C76" s="8" t="s">
        <v>116</v>
      </c>
      <c r="D76" s="1" t="s">
        <v>27</v>
      </c>
      <c r="E76" s="1" t="s">
        <v>7</v>
      </c>
      <c r="F76" s="1"/>
      <c r="G76" s="1"/>
    </row>
    <row r="77" spans="1:7" s="7" customFormat="1">
      <c r="A77" s="5">
        <v>74</v>
      </c>
      <c r="B77" s="5">
        <v>14</v>
      </c>
      <c r="C77" s="19" t="s">
        <v>117</v>
      </c>
      <c r="D77" s="20"/>
      <c r="E77" s="20"/>
      <c r="F77" s="20"/>
      <c r="G77" s="21"/>
    </row>
    <row r="78" spans="1:7">
      <c r="A78" s="1">
        <v>75</v>
      </c>
      <c r="B78" s="1">
        <v>14.4</v>
      </c>
      <c r="C78" s="8" t="s">
        <v>118</v>
      </c>
      <c r="D78" s="1" t="s">
        <v>27</v>
      </c>
      <c r="E78" s="1" t="s">
        <v>7</v>
      </c>
      <c r="F78" s="9">
        <f>31050*0.9*1.2</f>
        <v>33534</v>
      </c>
      <c r="G78" s="9">
        <f>F78*1.4</f>
        <v>46947.6</v>
      </c>
    </row>
    <row r="79" spans="1:7" ht="15" customHeight="1">
      <c r="A79" s="1">
        <v>76</v>
      </c>
      <c r="B79" s="1">
        <v>14.5</v>
      </c>
      <c r="C79" s="8" t="s">
        <v>119</v>
      </c>
      <c r="D79" s="1" t="s">
        <v>22</v>
      </c>
      <c r="E79" s="1" t="s">
        <v>7</v>
      </c>
      <c r="F79" s="9"/>
      <c r="G79" s="9"/>
    </row>
    <row r="80" spans="1:7">
      <c r="A80" s="1">
        <v>77</v>
      </c>
      <c r="B80" s="1">
        <v>14.6</v>
      </c>
      <c r="C80" s="8" t="s">
        <v>120</v>
      </c>
      <c r="D80" s="1" t="s">
        <v>121</v>
      </c>
      <c r="E80" s="1" t="s">
        <v>7</v>
      </c>
      <c r="F80" s="9">
        <f>1748*1.5</f>
        <v>2622</v>
      </c>
      <c r="G80" s="9">
        <f>1786*1.5</f>
        <v>2679</v>
      </c>
    </row>
    <row r="81" spans="1:7">
      <c r="A81" s="1">
        <v>78</v>
      </c>
      <c r="B81" s="1">
        <v>14.9</v>
      </c>
      <c r="C81" s="8" t="s">
        <v>122</v>
      </c>
      <c r="D81" s="1" t="s">
        <v>27</v>
      </c>
      <c r="E81" s="1" t="s">
        <v>7</v>
      </c>
      <c r="F81" s="1"/>
      <c r="G81" s="1"/>
    </row>
    <row r="82" spans="1:7" ht="13.5" customHeight="1">
      <c r="A82" s="1">
        <v>79</v>
      </c>
      <c r="B82" s="1">
        <v>14.1</v>
      </c>
      <c r="C82" s="8" t="s">
        <v>123</v>
      </c>
      <c r="D82" s="1" t="s">
        <v>22</v>
      </c>
      <c r="E82" s="1" t="s">
        <v>7</v>
      </c>
      <c r="F82" s="1"/>
      <c r="G82" s="1"/>
    </row>
    <row r="83" spans="1:7" s="7" customFormat="1">
      <c r="A83" s="5">
        <v>80</v>
      </c>
      <c r="B83" s="5">
        <v>15</v>
      </c>
      <c r="C83" s="19" t="s">
        <v>124</v>
      </c>
      <c r="D83" s="20"/>
      <c r="E83" s="20"/>
      <c r="F83" s="20"/>
      <c r="G83" s="21"/>
    </row>
    <row r="84" spans="1:7">
      <c r="A84" s="1">
        <v>81</v>
      </c>
      <c r="B84" s="1">
        <v>15.12</v>
      </c>
      <c r="C84" s="8" t="s">
        <v>125</v>
      </c>
      <c r="D84" s="1" t="s">
        <v>27</v>
      </c>
      <c r="E84" s="1" t="s">
        <v>7</v>
      </c>
      <c r="F84" s="9">
        <f>188*9*1.3</f>
        <v>2199.6</v>
      </c>
      <c r="G84" s="9">
        <f>F84*1.35</f>
        <v>2969.46</v>
      </c>
    </row>
    <row r="85" spans="1:7" ht="23.45" customHeight="1">
      <c r="A85" s="1">
        <v>82</v>
      </c>
      <c r="B85" s="1">
        <v>15.13</v>
      </c>
      <c r="C85" s="8" t="s">
        <v>126</v>
      </c>
      <c r="D85" s="1" t="s">
        <v>22</v>
      </c>
      <c r="E85" s="1" t="s">
        <v>7</v>
      </c>
      <c r="F85" s="9"/>
      <c r="G85" s="9"/>
    </row>
    <row r="86" spans="1:7">
      <c r="A86" s="1">
        <v>83</v>
      </c>
      <c r="B86" s="1" t="s">
        <v>127</v>
      </c>
      <c r="C86" s="8" t="s">
        <v>128</v>
      </c>
      <c r="D86" s="1" t="s">
        <v>27</v>
      </c>
      <c r="E86" s="1" t="s">
        <v>7</v>
      </c>
      <c r="F86" s="9"/>
      <c r="G86" s="9"/>
    </row>
    <row r="87" spans="1:7">
      <c r="A87" s="1">
        <v>84</v>
      </c>
      <c r="B87" s="1" t="s">
        <v>129</v>
      </c>
      <c r="C87" s="8" t="s">
        <v>130</v>
      </c>
      <c r="D87" s="1" t="s">
        <v>27</v>
      </c>
      <c r="E87" s="1" t="s">
        <v>7</v>
      </c>
      <c r="F87" s="9">
        <f>2836*1.1*1.1</f>
        <v>3431.5600000000009</v>
      </c>
      <c r="G87" s="9">
        <f>F87*1.33</f>
        <v>4563.9748000000018</v>
      </c>
    </row>
    <row r="88" spans="1:7" s="7" customFormat="1">
      <c r="A88" s="5">
        <v>85</v>
      </c>
      <c r="B88" s="5">
        <v>23</v>
      </c>
      <c r="C88" s="19" t="s">
        <v>131</v>
      </c>
      <c r="D88" s="20"/>
      <c r="E88" s="20"/>
      <c r="F88" s="20"/>
      <c r="G88" s="21"/>
    </row>
    <row r="89" spans="1:7">
      <c r="A89" s="1">
        <v>86</v>
      </c>
      <c r="B89" s="1">
        <v>23.9</v>
      </c>
      <c r="C89" s="8" t="s">
        <v>132</v>
      </c>
      <c r="D89" s="1" t="s">
        <v>133</v>
      </c>
      <c r="E89" s="1" t="s">
        <v>7</v>
      </c>
      <c r="F89" s="9">
        <f>10874*1.03</f>
        <v>11200.220000000001</v>
      </c>
      <c r="G89" s="9">
        <f>10962*1.03</f>
        <v>11290.86</v>
      </c>
    </row>
    <row r="90" spans="1:7">
      <c r="A90" s="1">
        <v>87</v>
      </c>
      <c r="B90" s="1">
        <v>23.1</v>
      </c>
      <c r="C90" s="8" t="s">
        <v>134</v>
      </c>
      <c r="D90" s="1" t="s">
        <v>22</v>
      </c>
      <c r="E90" s="1" t="s">
        <v>7</v>
      </c>
      <c r="F90" s="9"/>
      <c r="G90" s="9">
        <v>100</v>
      </c>
    </row>
    <row r="91" spans="1:7">
      <c r="A91" s="1">
        <v>88</v>
      </c>
      <c r="B91" s="1">
        <v>23.11</v>
      </c>
      <c r="C91" s="8" t="s">
        <v>135</v>
      </c>
      <c r="D91" s="1" t="s">
        <v>22</v>
      </c>
      <c r="E91" s="1" t="s">
        <v>7</v>
      </c>
      <c r="F91" s="9"/>
      <c r="G91" s="9">
        <v>100</v>
      </c>
    </row>
    <row r="92" spans="1:7" ht="11.25" customHeight="1">
      <c r="A92" s="1">
        <v>89</v>
      </c>
      <c r="B92" s="1">
        <v>23.15</v>
      </c>
      <c r="C92" s="8" t="s">
        <v>136</v>
      </c>
      <c r="D92" s="1" t="s">
        <v>27</v>
      </c>
      <c r="E92" s="1" t="s">
        <v>7</v>
      </c>
      <c r="F92" s="9">
        <f>F93+F98+F99</f>
        <v>28170.1875</v>
      </c>
      <c r="G92" s="9">
        <f>G93+G98+G99</f>
        <v>39438.262499999997</v>
      </c>
    </row>
    <row r="93" spans="1:7" ht="22.5">
      <c r="A93" s="1">
        <v>90</v>
      </c>
      <c r="B93" s="1" t="s">
        <v>137</v>
      </c>
      <c r="C93" s="8" t="s">
        <v>138</v>
      </c>
      <c r="D93" s="1" t="s">
        <v>27</v>
      </c>
      <c r="E93" s="1" t="s">
        <v>7</v>
      </c>
      <c r="F93" s="9">
        <f>6387*1.05*1.05</f>
        <v>7041.6675000000005</v>
      </c>
      <c r="G93" s="9">
        <f>F93*1.4</f>
        <v>9858.3345000000008</v>
      </c>
    </row>
    <row r="94" spans="1:7" ht="22.5">
      <c r="A94" s="1">
        <v>91</v>
      </c>
      <c r="B94" s="1" t="s">
        <v>139</v>
      </c>
      <c r="C94" s="8" t="s">
        <v>140</v>
      </c>
      <c r="D94" s="1" t="s">
        <v>141</v>
      </c>
      <c r="E94" s="1" t="s">
        <v>7</v>
      </c>
      <c r="F94" s="9">
        <f>6387*1.05*1.05</f>
        <v>7041.6675000000005</v>
      </c>
      <c r="G94" s="9">
        <f>F94*1.4</f>
        <v>9858.3345000000008</v>
      </c>
    </row>
    <row r="95" spans="1:7" ht="15" customHeight="1">
      <c r="A95" s="1">
        <v>92</v>
      </c>
      <c r="B95" s="1" t="s">
        <v>142</v>
      </c>
      <c r="C95" s="8" t="s">
        <v>143</v>
      </c>
      <c r="D95" s="1" t="s">
        <v>141</v>
      </c>
      <c r="E95" s="1" t="s">
        <v>7</v>
      </c>
      <c r="F95" s="1"/>
      <c r="G95" s="1"/>
    </row>
    <row r="96" spans="1:7" ht="45">
      <c r="A96" s="1">
        <v>93</v>
      </c>
      <c r="B96" s="1" t="s">
        <v>144</v>
      </c>
      <c r="C96" s="8" t="s">
        <v>145</v>
      </c>
      <c r="D96" s="1" t="s">
        <v>27</v>
      </c>
      <c r="E96" s="1" t="s">
        <v>7</v>
      </c>
      <c r="F96" s="1"/>
      <c r="G96" s="1"/>
    </row>
    <row r="97" spans="1:7">
      <c r="A97" s="1">
        <v>94</v>
      </c>
      <c r="B97" s="1" t="s">
        <v>146</v>
      </c>
      <c r="C97" s="8" t="s">
        <v>147</v>
      </c>
      <c r="D97" s="1" t="s">
        <v>27</v>
      </c>
      <c r="E97" s="1" t="s">
        <v>7</v>
      </c>
      <c r="F97" s="1"/>
      <c r="G97" s="1"/>
    </row>
    <row r="98" spans="1:7">
      <c r="A98" s="1">
        <v>95</v>
      </c>
      <c r="B98" s="1" t="s">
        <v>148</v>
      </c>
      <c r="C98" s="8" t="s">
        <v>149</v>
      </c>
      <c r="D98" s="1" t="s">
        <v>27</v>
      </c>
      <c r="E98" s="1" t="s">
        <v>7</v>
      </c>
      <c r="F98" s="3">
        <f>288*1.05*1.05</f>
        <v>317.52000000000004</v>
      </c>
      <c r="G98" s="3">
        <f>F98*1.4</f>
        <v>444.52800000000002</v>
      </c>
    </row>
    <row r="99" spans="1:7" ht="13.5" customHeight="1">
      <c r="A99" s="1">
        <v>96</v>
      </c>
      <c r="B99" s="1">
        <v>23.17</v>
      </c>
      <c r="C99" s="8" t="s">
        <v>150</v>
      </c>
      <c r="D99" s="1" t="s">
        <v>27</v>
      </c>
      <c r="E99" s="1" t="s">
        <v>7</v>
      </c>
      <c r="F99" s="9">
        <f>19820*1.05</f>
        <v>20811</v>
      </c>
      <c r="G99" s="9">
        <f>F99*1.4</f>
        <v>29135.399999999998</v>
      </c>
    </row>
    <row r="100" spans="1:7">
      <c r="A100" s="1">
        <v>97</v>
      </c>
      <c r="B100" s="1">
        <v>23.18</v>
      </c>
      <c r="C100" s="8" t="s">
        <v>151</v>
      </c>
      <c r="D100" s="1" t="s">
        <v>133</v>
      </c>
      <c r="E100" s="1" t="s">
        <v>7</v>
      </c>
      <c r="F100" s="9">
        <f>10430*1.05</f>
        <v>10951.5</v>
      </c>
      <c r="G100" s="9">
        <f>10595*1.05</f>
        <v>11124.75</v>
      </c>
    </row>
    <row r="101" spans="1:7" ht="22.5">
      <c r="A101" s="1">
        <v>98</v>
      </c>
      <c r="B101" s="1" t="s">
        <v>152</v>
      </c>
      <c r="C101" s="8" t="s">
        <v>153</v>
      </c>
      <c r="D101" s="1" t="s">
        <v>133</v>
      </c>
      <c r="E101" s="1" t="s">
        <v>7</v>
      </c>
      <c r="F101" s="9">
        <f>9678*1.05*1.06</f>
        <v>10771.614</v>
      </c>
      <c r="G101" s="9">
        <f>9876*1.05*1.06</f>
        <v>10991.988000000001</v>
      </c>
    </row>
    <row r="102" spans="1:7" ht="12" customHeight="1">
      <c r="A102" s="1">
        <v>99</v>
      </c>
      <c r="B102" s="1" t="s">
        <v>154</v>
      </c>
      <c r="C102" s="8" t="s">
        <v>155</v>
      </c>
      <c r="D102" s="1" t="s">
        <v>133</v>
      </c>
      <c r="E102" s="1" t="s">
        <v>7</v>
      </c>
      <c r="F102" s="9">
        <f>9580*1.05*1.1</f>
        <v>11064.900000000001</v>
      </c>
      <c r="G102" s="9">
        <f>9642*1.05*1.1</f>
        <v>11136.510000000002</v>
      </c>
    </row>
    <row r="105" spans="1:7" ht="11.25" customHeight="1">
      <c r="C105" s="14"/>
      <c r="D105" s="14"/>
      <c r="E105" s="14"/>
    </row>
  </sheetData>
  <mergeCells count="14">
    <mergeCell ref="C52:G52"/>
    <mergeCell ref="C62:G62"/>
    <mergeCell ref="C58:G58"/>
    <mergeCell ref="C55:G55"/>
    <mergeCell ref="C88:G88"/>
    <mergeCell ref="C83:G83"/>
    <mergeCell ref="C77:G77"/>
    <mergeCell ref="C71:G71"/>
    <mergeCell ref="C44:G44"/>
    <mergeCell ref="A1:G1"/>
    <mergeCell ref="C4:F4"/>
    <mergeCell ref="C6:G6"/>
    <mergeCell ref="C17:G17"/>
    <mergeCell ref="C15:G15"/>
  </mergeCells>
  <phoneticPr fontId="0" type="noConversion"/>
  <printOptions horizontalCentered="1"/>
  <pageMargins left="0.78740157480314965" right="0.15748031496062992" top="0.15748031496062992" bottom="0.15748031496062992" header="0.15748031496062992" footer="0.15748031496062992"/>
  <pageSetup paperSize="9" scale="93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 9 месяцев 2017</vt:lpstr>
      <vt:lpstr>'за 9 месяцев 2017'!Заголовки_для_печати</vt:lpstr>
    </vt:vector>
  </TitlesOfParts>
  <Company>KHSU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user</cp:lastModifiedBy>
  <cp:lastPrinted>2017-11-14T01:02:17Z</cp:lastPrinted>
  <dcterms:created xsi:type="dcterms:W3CDTF">2008-10-01T00:37:20Z</dcterms:created>
  <dcterms:modified xsi:type="dcterms:W3CDTF">2017-11-14T01:02:44Z</dcterms:modified>
</cp:coreProperties>
</file>